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37" i="1"/>
  <c r="E37" i="1"/>
  <c r="F36" i="1"/>
  <c r="G36" i="1"/>
  <c r="E36" i="1"/>
  <c r="F34" i="1"/>
  <c r="G34" i="1"/>
  <c r="E34" i="1"/>
  <c r="F33" i="1"/>
  <c r="G33" i="1"/>
  <c r="E33" i="1"/>
  <c r="F32" i="1"/>
  <c r="G32" i="1"/>
  <c r="E32" i="1"/>
  <c r="F30" i="1"/>
  <c r="G30" i="1"/>
  <c r="E30" i="1"/>
  <c r="F28" i="1"/>
  <c r="G28" i="1"/>
  <c r="E28" i="1"/>
  <c r="E27" i="1"/>
  <c r="F26" i="1"/>
  <c r="G26" i="1"/>
  <c r="E26" i="1"/>
  <c r="F24" i="1"/>
  <c r="G24" i="1"/>
  <c r="E24" i="1"/>
  <c r="G39" i="1" l="1"/>
  <c r="F39" i="1"/>
  <c r="E39" i="1"/>
  <c r="H27" i="1"/>
  <c r="E38" i="1"/>
  <c r="F38" i="1"/>
  <c r="G38" i="1"/>
  <c r="G40" i="1" l="1"/>
  <c r="F40" i="1"/>
  <c r="E40" i="1"/>
  <c r="H19" i="1"/>
  <c r="H18" i="1"/>
  <c r="H34" i="1" s="1"/>
  <c r="H17" i="1"/>
  <c r="H16" i="1"/>
  <c r="H24" i="1" s="1"/>
  <c r="H15" i="1"/>
  <c r="H30" i="1" l="1"/>
  <c r="H28" i="1"/>
  <c r="H26" i="1"/>
  <c r="H37" i="1"/>
  <c r="H36" i="1"/>
  <c r="H33" i="1"/>
  <c r="H32" i="1"/>
  <c r="H38" i="1" l="1"/>
  <c r="G11" i="1"/>
  <c r="H39" i="1"/>
  <c r="H40" i="1" l="1"/>
  <c r="B11" i="1" s="1"/>
</calcChain>
</file>

<file path=xl/sharedStrings.xml><?xml version="1.0" encoding="utf-8"?>
<sst xmlns="http://schemas.openxmlformats.org/spreadsheetml/2006/main" count="69" uniqueCount="58">
  <si>
    <t>寄附金額</t>
    <rPh sb="0" eb="3">
      <t>キフキン</t>
    </rPh>
    <rPh sb="3" eb="4">
      <t>ガク</t>
    </rPh>
    <phoneticPr fontId="2"/>
  </si>
  <si>
    <t>ワンストップ特例申請書の受付件数</t>
    <rPh sb="6" eb="8">
      <t>トクレイ</t>
    </rPh>
    <rPh sb="8" eb="11">
      <t>シンセイショ</t>
    </rPh>
    <rPh sb="12" eb="14">
      <t>ウケツケ</t>
    </rPh>
    <rPh sb="14" eb="16">
      <t>ケンスウ</t>
    </rPh>
    <phoneticPr fontId="2"/>
  </si>
  <si>
    <t>令和5年度
（8～3月）</t>
    <rPh sb="0" eb="2">
      <t>レイワ</t>
    </rPh>
    <rPh sb="3" eb="5">
      <t>ネンド</t>
    </rPh>
    <phoneticPr fontId="2"/>
  </si>
  <si>
    <t>令和6年度
（4～3月）</t>
    <rPh sb="0" eb="2">
      <t>レイワ</t>
    </rPh>
    <rPh sb="3" eb="5">
      <t>ネンド</t>
    </rPh>
    <phoneticPr fontId="2"/>
  </si>
  <si>
    <t>令和7年度
（4～3月）</t>
    <rPh sb="0" eb="2">
      <t>レイワ</t>
    </rPh>
    <rPh sb="3" eb="5">
      <t>ネンド</t>
    </rPh>
    <phoneticPr fontId="2"/>
  </si>
  <si>
    <t>A</t>
    <phoneticPr fontId="2"/>
  </si>
  <si>
    <t>E</t>
    <phoneticPr fontId="2"/>
  </si>
  <si>
    <t>積算</t>
    <rPh sb="0" eb="2">
      <t>セキサン</t>
    </rPh>
    <phoneticPr fontId="2"/>
  </si>
  <si>
    <t>業務内容</t>
    <rPh sb="0" eb="2">
      <t>ギョウム</t>
    </rPh>
    <rPh sb="2" eb="4">
      <t>ナイヨウ</t>
    </rPh>
    <phoneticPr fontId="2"/>
  </si>
  <si>
    <t>ポータルサイト管理業務基礎額</t>
    <rPh sb="7" eb="9">
      <t>カンリ</t>
    </rPh>
    <rPh sb="9" eb="11">
      <t>ギョウム</t>
    </rPh>
    <rPh sb="11" eb="13">
      <t>キソ</t>
    </rPh>
    <rPh sb="13" eb="14">
      <t>ガク</t>
    </rPh>
    <phoneticPr fontId="2"/>
  </si>
  <si>
    <t>寄附金受領証明書等発送件数（ワンストップあり）</t>
    <rPh sb="0" eb="3">
      <t>キフキン</t>
    </rPh>
    <rPh sb="3" eb="5">
      <t>ジュリョウ</t>
    </rPh>
    <rPh sb="5" eb="8">
      <t>ショウメイショ</t>
    </rPh>
    <rPh sb="8" eb="9">
      <t>トウ</t>
    </rPh>
    <rPh sb="9" eb="11">
      <t>ハッソウ</t>
    </rPh>
    <rPh sb="11" eb="13">
      <t>ケンスウ</t>
    </rPh>
    <phoneticPr fontId="2"/>
  </si>
  <si>
    <t>寄附金受領証明書等発送件数（ワンストップなし）</t>
    <rPh sb="0" eb="3">
      <t>キフキン</t>
    </rPh>
    <rPh sb="3" eb="5">
      <t>ジュリョウ</t>
    </rPh>
    <rPh sb="5" eb="8">
      <t>ショウメイショ</t>
    </rPh>
    <rPh sb="8" eb="9">
      <t>トウ</t>
    </rPh>
    <rPh sb="9" eb="11">
      <t>ハッソウ</t>
    </rPh>
    <rPh sb="11" eb="13">
      <t>ケンスウ</t>
    </rPh>
    <phoneticPr fontId="2"/>
  </si>
  <si>
    <t>小計</t>
    <rPh sb="0" eb="2">
      <t>ショウケイ</t>
    </rPh>
    <phoneticPr fontId="2"/>
  </si>
  <si>
    <t>項目</t>
    <rPh sb="0" eb="2">
      <t>コウモク</t>
    </rPh>
    <phoneticPr fontId="2"/>
  </si>
  <si>
    <t>記号</t>
    <rPh sb="0" eb="2">
      <t>キゴウ</t>
    </rPh>
    <phoneticPr fontId="2"/>
  </si>
  <si>
    <t>C×94円</t>
    <rPh sb="4" eb="5">
      <t>エン</t>
    </rPh>
    <phoneticPr fontId="2"/>
  </si>
  <si>
    <t>D</t>
    <phoneticPr fontId="2"/>
  </si>
  <si>
    <t>D×84円</t>
    <rPh sb="4" eb="5">
      <t>エン</t>
    </rPh>
    <phoneticPr fontId="2"/>
  </si>
  <si>
    <t>E×84円</t>
    <rPh sb="4" eb="5">
      <t>エン</t>
    </rPh>
    <phoneticPr fontId="2"/>
  </si>
  <si>
    <t>B</t>
    <phoneticPr fontId="2"/>
  </si>
  <si>
    <t>C</t>
    <phoneticPr fontId="2"/>
  </si>
  <si>
    <t>ポータルサイトの管理に関する業務【5－⑴】</t>
    <rPh sb="8" eb="10">
      <t>カンリ</t>
    </rPh>
    <rPh sb="11" eb="12">
      <t>カン</t>
    </rPh>
    <rPh sb="14" eb="16">
      <t>ギョウム</t>
    </rPh>
    <phoneticPr fontId="2"/>
  </si>
  <si>
    <t>返礼品の調達・発送に関する業務【5－⑵⑶⑷】</t>
    <phoneticPr fontId="2"/>
  </si>
  <si>
    <t>受領証明書発行・発送に関する業務【5－⑸】</t>
    <rPh sb="0" eb="5">
      <t>ジュリョウショウメイショ</t>
    </rPh>
    <rPh sb="5" eb="7">
      <t>ハッコウ</t>
    </rPh>
    <rPh sb="8" eb="10">
      <t>ハッソウ</t>
    </rPh>
    <rPh sb="11" eb="12">
      <t>カン</t>
    </rPh>
    <rPh sb="14" eb="16">
      <t>ギョウム</t>
    </rPh>
    <phoneticPr fontId="2"/>
  </si>
  <si>
    <t>特例申請書の受付に関する業務【5－⑹】</t>
    <rPh sb="0" eb="2">
      <t>トクレイ</t>
    </rPh>
    <rPh sb="2" eb="5">
      <t>シンセイショ</t>
    </rPh>
    <rPh sb="6" eb="8">
      <t>ウケツケ</t>
    </rPh>
    <rPh sb="9" eb="10">
      <t>カン</t>
    </rPh>
    <rPh sb="12" eb="14">
      <t>ギョウム</t>
    </rPh>
    <phoneticPr fontId="2"/>
  </si>
  <si>
    <t>合計（千円未満の端数切り上げ）</t>
    <rPh sb="0" eb="2">
      <t>ゴウケイ</t>
    </rPh>
    <rPh sb="3" eb="5">
      <t>センエン</t>
    </rPh>
    <rPh sb="5" eb="7">
      <t>ミマン</t>
    </rPh>
    <rPh sb="8" eb="10">
      <t>ハスウ</t>
    </rPh>
    <rPh sb="10" eb="11">
      <t>キ</t>
    </rPh>
    <rPh sb="12" eb="13">
      <t>ア</t>
    </rPh>
    <phoneticPr fontId="2"/>
  </si>
  <si>
    <t>基礎数値</t>
    <rPh sb="0" eb="2">
      <t>キソ</t>
    </rPh>
    <rPh sb="2" eb="4">
      <t>スウチ</t>
    </rPh>
    <phoneticPr fontId="2"/>
  </si>
  <si>
    <t>送料</t>
    <rPh sb="0" eb="2">
      <t>ソウリョウ</t>
    </rPh>
    <phoneticPr fontId="2"/>
  </si>
  <si>
    <t>返礼品調達費</t>
    <rPh sb="3" eb="6">
      <t>チョウタツヒ</t>
    </rPh>
    <phoneticPr fontId="2"/>
  </si>
  <si>
    <t>業務手数料</t>
    <rPh sb="0" eb="2">
      <t>ギョウム</t>
    </rPh>
    <rPh sb="2" eb="5">
      <t>テスウリョウ</t>
    </rPh>
    <phoneticPr fontId="2"/>
  </si>
  <si>
    <t>A×28.15%</t>
    <phoneticPr fontId="2"/>
  </si>
  <si>
    <t>実費見込</t>
    <rPh sb="0" eb="2">
      <t>ジッピ</t>
    </rPh>
    <rPh sb="2" eb="4">
      <t>ミコ</t>
    </rPh>
    <phoneticPr fontId="2"/>
  </si>
  <si>
    <t>郵送料（ワンストップあり）</t>
    <rPh sb="0" eb="3">
      <t>ユウソウリョウ</t>
    </rPh>
    <phoneticPr fontId="2"/>
  </si>
  <si>
    <t>郵送料（ワンストップなし）</t>
    <rPh sb="0" eb="3">
      <t>ユウソウリョウ</t>
    </rPh>
    <phoneticPr fontId="2"/>
  </si>
  <si>
    <t>郵送料</t>
    <rPh sb="0" eb="3">
      <t>ユウソウリョウ</t>
    </rPh>
    <phoneticPr fontId="2"/>
  </si>
  <si>
    <t>令和8年度
（4～4月）</t>
    <rPh sb="0" eb="2">
      <t>レイワ</t>
    </rPh>
    <rPh sb="3" eb="5">
      <t>ネンド</t>
    </rPh>
    <phoneticPr fontId="2"/>
  </si>
  <si>
    <t>％</t>
    <phoneticPr fontId="2"/>
  </si>
  <si>
    <t>A×</t>
    <phoneticPr fontId="2"/>
  </si>
  <si>
    <t>B×</t>
    <phoneticPr fontId="2"/>
  </si>
  <si>
    <t>円</t>
    <rPh sb="0" eb="1">
      <t>エン</t>
    </rPh>
    <phoneticPr fontId="2"/>
  </si>
  <si>
    <t>E×</t>
    <phoneticPr fontId="2"/>
  </si>
  <si>
    <t>(C＋D)×</t>
    <phoneticPr fontId="2"/>
  </si>
  <si>
    <t>【様式第５号】</t>
    <rPh sb="1" eb="3">
      <t>ヨウシキ</t>
    </rPh>
    <rPh sb="3" eb="4">
      <t>ダイ</t>
    </rPh>
    <rPh sb="5" eb="6">
      <t>ゴウ</t>
    </rPh>
    <phoneticPr fontId="2"/>
  </si>
  <si>
    <t>令和　　年　　月　　日</t>
    <rPh sb="0" eb="2">
      <t>レイワ</t>
    </rPh>
    <rPh sb="4" eb="5">
      <t>トシ</t>
    </rPh>
    <rPh sb="7" eb="8">
      <t>ゲツ</t>
    </rPh>
    <rPh sb="10" eb="11">
      <t>ヒ</t>
    </rPh>
    <phoneticPr fontId="2"/>
  </si>
  <si>
    <t>提出者</t>
    <rPh sb="0" eb="3">
      <t>テイシュツシャ</t>
    </rPh>
    <phoneticPr fontId="2"/>
  </si>
  <si>
    <t>住所</t>
    <rPh sb="0" eb="2">
      <t>ジュウショ</t>
    </rPh>
    <phoneticPr fontId="2"/>
  </si>
  <si>
    <t>商号又は名称</t>
    <phoneticPr fontId="2"/>
  </si>
  <si>
    <t>代表者氏名</t>
    <phoneticPr fontId="2"/>
  </si>
  <si>
    <t>業務名</t>
    <rPh sb="0" eb="3">
      <t>ギョウムメイ</t>
    </rPh>
    <phoneticPr fontId="2"/>
  </si>
  <si>
    <t>参考見積額（税込）</t>
    <rPh sb="0" eb="5">
      <t>サンコウミツモリガク</t>
    </rPh>
    <rPh sb="6" eb="8">
      <t>ゼイコミ</t>
    </rPh>
    <phoneticPr fontId="2"/>
  </si>
  <si>
    <t>徳島市ふるさと納税支援業務</t>
    <rPh sb="0" eb="3">
      <t>トクシマシ</t>
    </rPh>
    <rPh sb="7" eb="9">
      <t>ノウゼイ</t>
    </rPh>
    <rPh sb="9" eb="13">
      <t>シエンギョウム</t>
    </rPh>
    <phoneticPr fontId="2"/>
  </si>
  <si>
    <t>（うち手数料</t>
    <rPh sb="3" eb="6">
      <t>テスウリョウ</t>
    </rPh>
    <phoneticPr fontId="2"/>
  </si>
  <si>
    <t>徳　島　市　長　　様</t>
    <rPh sb="0" eb="1">
      <t>トク</t>
    </rPh>
    <rPh sb="2" eb="3">
      <t>シマ</t>
    </rPh>
    <rPh sb="4" eb="5">
      <t>シ</t>
    </rPh>
    <rPh sb="6" eb="7">
      <t>チョウ</t>
    </rPh>
    <rPh sb="9" eb="10">
      <t>サマ</t>
    </rPh>
    <phoneticPr fontId="2"/>
  </si>
  <si>
    <t>参　考　見　積　書</t>
    <rPh sb="0" eb="1">
      <t>サン</t>
    </rPh>
    <rPh sb="2" eb="3">
      <t>コウ</t>
    </rPh>
    <rPh sb="4" eb="5">
      <t>ミ</t>
    </rPh>
    <rPh sb="6" eb="7">
      <t>セキ</t>
    </rPh>
    <rPh sb="8" eb="9">
      <t>ショ</t>
    </rPh>
    <phoneticPr fontId="2"/>
  </si>
  <si>
    <t>令和7年度
（4～7月）</t>
    <rPh sb="0" eb="2">
      <t>レイワ</t>
    </rPh>
    <rPh sb="3" eb="5">
      <t>ネンド</t>
    </rPh>
    <phoneticPr fontId="2"/>
  </si>
  <si>
    <t>参考見積額の内訳</t>
    <rPh sb="0" eb="2">
      <t>サンコウ</t>
    </rPh>
    <rPh sb="2" eb="5">
      <t>ミツモリガク</t>
    </rPh>
    <rPh sb="6" eb="8">
      <t>ウチワケ</t>
    </rPh>
    <phoneticPr fontId="2"/>
  </si>
  <si>
    <t>消費税及び地方消費税（手数料と送料の10％）</t>
    <rPh sb="0" eb="3">
      <t>ショウヒゼイ</t>
    </rPh>
    <rPh sb="3" eb="4">
      <t>オヨ</t>
    </rPh>
    <rPh sb="5" eb="10">
      <t>チホウショウヒゼイ</t>
    </rPh>
    <rPh sb="11" eb="14">
      <t>テスウリョウ</t>
    </rPh>
    <rPh sb="15" eb="17">
      <t>ソウリョウ</t>
    </rPh>
    <phoneticPr fontId="2"/>
  </si>
  <si>
    <t>コールセンター・その他に関する業務【5－⑺⑻】</t>
    <rPh sb="10" eb="11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</si>
</sst>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&quot;円&quot;"/>
    <numFmt numFmtId="177" formatCode="#,##0&quot;件&quot;"/>
    <numFmt numFmtId="178" formatCode="#,##0&quot;円）&quot;"/>
    <numFmt numFmtId="179" formatCode="0.00_ 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 wrapText="1"/>
    </xf>
    <xf numFmtId="176" fontId="5" fillId="0" borderId="8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6" fontId="4" fillId="0" borderId="0" xfId="2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77" fontId="5" fillId="0" borderId="11" xfId="1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76" fontId="4" fillId="0" borderId="20" xfId="0" applyNumberFormat="1" applyFont="1" applyBorder="1" applyAlignment="1">
      <alignment vertical="center" shrinkToFit="1"/>
    </xf>
    <xf numFmtId="0" fontId="6" fillId="3" borderId="24" xfId="0" applyFont="1" applyFill="1" applyBorder="1" applyAlignment="1">
      <alignment horizontal="center" vertical="center"/>
    </xf>
    <xf numFmtId="179" fontId="6" fillId="3" borderId="24" xfId="0" applyNumberFormat="1" applyFont="1" applyFill="1" applyBorder="1" applyAlignment="1">
      <alignment horizontal="center" vertical="center" wrapText="1"/>
    </xf>
    <xf numFmtId="179" fontId="6" fillId="3" borderId="2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179" fontId="5" fillId="0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left" vertical="center" wrapText="1"/>
    </xf>
    <xf numFmtId="178" fontId="4" fillId="0" borderId="6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20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workbookViewId="0">
      <selection activeCell="I28" sqref="I28"/>
    </sheetView>
  </sheetViews>
  <sheetFormatPr defaultRowHeight="24" customHeight="1" x14ac:dyDescent="0.4"/>
  <cols>
    <col min="1" max="1" width="36.875" style="1" customWidth="1"/>
    <col min="2" max="2" width="7.25" style="2" customWidth="1"/>
    <col min="3" max="3" width="5" style="2" customWidth="1"/>
    <col min="4" max="4" width="3.5" style="37" customWidth="1"/>
    <col min="5" max="7" width="11.875" style="1" customWidth="1"/>
    <col min="8" max="8" width="11.875" style="26" customWidth="1"/>
    <col min="9" max="16384" width="9" style="1"/>
  </cols>
  <sheetData>
    <row r="1" spans="1:8" s="27" customFormat="1" ht="21.75" customHeight="1" x14ac:dyDescent="0.4">
      <c r="A1" s="58" t="s">
        <v>42</v>
      </c>
      <c r="B1" s="2"/>
      <c r="C1" s="2"/>
      <c r="D1" s="37"/>
    </row>
    <row r="2" spans="1:8" ht="45.75" customHeight="1" x14ac:dyDescent="0.4">
      <c r="A2" s="61" t="s">
        <v>53</v>
      </c>
      <c r="B2" s="61"/>
      <c r="C2" s="61"/>
      <c r="D2" s="61"/>
      <c r="E2" s="61"/>
      <c r="F2" s="61"/>
      <c r="G2" s="61"/>
      <c r="H2" s="61"/>
    </row>
    <row r="3" spans="1:8" s="27" customFormat="1" ht="19.5" customHeight="1" x14ac:dyDescent="0.4">
      <c r="A3" s="44"/>
      <c r="B3" s="44"/>
      <c r="C3" s="44"/>
      <c r="D3" s="44"/>
      <c r="E3" s="44"/>
      <c r="F3" s="44"/>
      <c r="G3" s="65" t="s">
        <v>43</v>
      </c>
      <c r="H3" s="65"/>
    </row>
    <row r="4" spans="1:8" s="42" customFormat="1" ht="19.5" customHeight="1" x14ac:dyDescent="0.4">
      <c r="A4" s="45" t="s">
        <v>52</v>
      </c>
      <c r="B4" s="43"/>
      <c r="C4" s="43"/>
      <c r="D4" s="43"/>
      <c r="E4" s="43"/>
      <c r="F4" s="43"/>
      <c r="G4" s="43"/>
      <c r="H4" s="43"/>
    </row>
    <row r="5" spans="1:8" s="42" customFormat="1" ht="19.5" customHeight="1" x14ac:dyDescent="0.4">
      <c r="A5" s="43"/>
      <c r="B5" s="43"/>
      <c r="C5" s="43"/>
      <c r="D5" s="60" t="s">
        <v>44</v>
      </c>
      <c r="E5" s="60"/>
      <c r="F5" s="43"/>
      <c r="G5" s="43"/>
      <c r="H5" s="43"/>
    </row>
    <row r="6" spans="1:8" s="42" customFormat="1" ht="28.5" customHeight="1" x14ac:dyDescent="0.4">
      <c r="A6" s="43"/>
      <c r="B6" s="43"/>
      <c r="C6" s="43"/>
      <c r="D6" s="43"/>
      <c r="E6" s="45" t="s">
        <v>45</v>
      </c>
      <c r="F6" s="59"/>
      <c r="G6" s="60"/>
      <c r="H6" s="60"/>
    </row>
    <row r="7" spans="1:8" s="42" customFormat="1" ht="21.75" customHeight="1" x14ac:dyDescent="0.4">
      <c r="A7" s="28"/>
      <c r="B7" s="28"/>
      <c r="C7" s="28"/>
      <c r="D7" s="28"/>
      <c r="E7" s="28" t="s">
        <v>46</v>
      </c>
      <c r="F7" s="60"/>
      <c r="G7" s="60"/>
      <c r="H7" s="60"/>
    </row>
    <row r="8" spans="1:8" s="42" customFormat="1" ht="21.75" customHeight="1" x14ac:dyDescent="0.4">
      <c r="A8" s="29"/>
      <c r="B8" s="29"/>
      <c r="C8" s="29"/>
      <c r="D8" s="29"/>
      <c r="E8" s="29" t="s">
        <v>47</v>
      </c>
      <c r="F8" s="60"/>
      <c r="G8" s="60"/>
      <c r="H8" s="60"/>
    </row>
    <row r="9" spans="1:8" s="42" customFormat="1" ht="19.5" customHeight="1" x14ac:dyDescent="0.4">
      <c r="A9" s="29"/>
      <c r="B9" s="29"/>
      <c r="C9" s="29"/>
      <c r="D9" s="29"/>
      <c r="E9" s="29"/>
      <c r="F9" s="43"/>
      <c r="G9" s="43"/>
      <c r="H9" s="43"/>
    </row>
    <row r="10" spans="1:8" s="42" customFormat="1" ht="29.25" customHeight="1" x14ac:dyDescent="0.4">
      <c r="A10" s="46" t="s">
        <v>48</v>
      </c>
      <c r="B10" s="75" t="s">
        <v>50</v>
      </c>
      <c r="C10" s="75"/>
      <c r="D10" s="75"/>
      <c r="E10" s="75"/>
      <c r="F10" s="75"/>
      <c r="G10" s="75"/>
      <c r="H10" s="75"/>
    </row>
    <row r="11" spans="1:8" s="42" customFormat="1" ht="29.25" customHeight="1" x14ac:dyDescent="0.4">
      <c r="A11" s="46" t="s">
        <v>49</v>
      </c>
      <c r="B11" s="78">
        <f>SUM(E40:H40)</f>
        <v>579751000</v>
      </c>
      <c r="C11" s="79"/>
      <c r="D11" s="79"/>
      <c r="E11" s="79"/>
      <c r="F11" s="47" t="s">
        <v>51</v>
      </c>
      <c r="G11" s="76">
        <f>SUM(E24:H24,E26:H26,E30:H30,E32:H32,E36:H36)*1.1</f>
        <v>0</v>
      </c>
      <c r="H11" s="77"/>
    </row>
    <row r="12" spans="1:8" s="42" customFormat="1" ht="19.5" customHeight="1" x14ac:dyDescent="0.4">
      <c r="A12" s="29"/>
      <c r="B12" s="29"/>
      <c r="C12" s="29"/>
      <c r="D12" s="29"/>
      <c r="E12" s="29"/>
      <c r="F12" s="43"/>
      <c r="G12" s="43"/>
      <c r="H12" s="43"/>
    </row>
    <row r="13" spans="1:8" ht="24" customHeight="1" x14ac:dyDescent="0.4">
      <c r="A13" s="13" t="s">
        <v>26</v>
      </c>
    </row>
    <row r="14" spans="1:8" ht="30" customHeight="1" x14ac:dyDescent="0.4">
      <c r="A14" s="3" t="s">
        <v>13</v>
      </c>
      <c r="B14" s="62" t="s">
        <v>14</v>
      </c>
      <c r="C14" s="63"/>
      <c r="D14" s="64"/>
      <c r="E14" s="4" t="s">
        <v>2</v>
      </c>
      <c r="F14" s="4" t="s">
        <v>3</v>
      </c>
      <c r="G14" s="4" t="s">
        <v>4</v>
      </c>
      <c r="H14" s="4" t="s">
        <v>35</v>
      </c>
    </row>
    <row r="15" spans="1:8" ht="19.5" customHeight="1" x14ac:dyDescent="0.4">
      <c r="A15" s="30" t="s">
        <v>0</v>
      </c>
      <c r="B15" s="80" t="s">
        <v>5</v>
      </c>
      <c r="C15" s="81"/>
      <c r="D15" s="82"/>
      <c r="E15" s="15">
        <v>531000000</v>
      </c>
      <c r="F15" s="18">
        <v>590000000</v>
      </c>
      <c r="G15" s="18">
        <v>590000000</v>
      </c>
      <c r="H15" s="18">
        <f>F15-E15</f>
        <v>59000000</v>
      </c>
    </row>
    <row r="16" spans="1:8" ht="19.5" customHeight="1" x14ac:dyDescent="0.4">
      <c r="A16" s="31" t="s">
        <v>9</v>
      </c>
      <c r="B16" s="83" t="s">
        <v>19</v>
      </c>
      <c r="C16" s="84"/>
      <c r="D16" s="85"/>
      <c r="E16" s="25">
        <v>371700000</v>
      </c>
      <c r="F16" s="25">
        <v>413000000</v>
      </c>
      <c r="G16" s="25">
        <v>413000000</v>
      </c>
      <c r="H16" s="25">
        <f t="shared" ref="H16:H19" si="0">F16-E16</f>
        <v>41300000</v>
      </c>
    </row>
    <row r="17" spans="1:8" ht="19.5" customHeight="1" x14ac:dyDescent="0.4">
      <c r="A17" s="32" t="s">
        <v>10</v>
      </c>
      <c r="B17" s="69" t="s">
        <v>20</v>
      </c>
      <c r="C17" s="86"/>
      <c r="D17" s="71"/>
      <c r="E17" s="33">
        <v>3938</v>
      </c>
      <c r="F17" s="33">
        <v>4425</v>
      </c>
      <c r="G17" s="33">
        <v>4425</v>
      </c>
      <c r="H17" s="33">
        <f t="shared" si="0"/>
        <v>487</v>
      </c>
    </row>
    <row r="18" spans="1:8" ht="19.5" customHeight="1" x14ac:dyDescent="0.4">
      <c r="A18" s="32" t="s">
        <v>11</v>
      </c>
      <c r="B18" s="69" t="s">
        <v>16</v>
      </c>
      <c r="C18" s="86"/>
      <c r="D18" s="71"/>
      <c r="E18" s="33">
        <v>22568</v>
      </c>
      <c r="F18" s="33">
        <v>25075</v>
      </c>
      <c r="G18" s="33">
        <v>25075</v>
      </c>
      <c r="H18" s="33">
        <f t="shared" si="0"/>
        <v>2507</v>
      </c>
    </row>
    <row r="19" spans="1:8" ht="19.5" customHeight="1" x14ac:dyDescent="0.4">
      <c r="A19" s="34" t="s">
        <v>1</v>
      </c>
      <c r="B19" s="72" t="s">
        <v>6</v>
      </c>
      <c r="C19" s="73"/>
      <c r="D19" s="74"/>
      <c r="E19" s="35">
        <v>3983</v>
      </c>
      <c r="F19" s="35">
        <v>4425</v>
      </c>
      <c r="G19" s="35">
        <v>4425</v>
      </c>
      <c r="H19" s="35">
        <f t="shared" si="0"/>
        <v>442</v>
      </c>
    </row>
    <row r="21" spans="1:8" ht="24" customHeight="1" x14ac:dyDescent="0.4">
      <c r="A21" s="13" t="s">
        <v>55</v>
      </c>
    </row>
    <row r="22" spans="1:8" s="27" customFormat="1" ht="33" customHeight="1" x14ac:dyDescent="0.4">
      <c r="A22" s="8" t="s">
        <v>8</v>
      </c>
      <c r="B22" s="62" t="s">
        <v>7</v>
      </c>
      <c r="C22" s="63"/>
      <c r="D22" s="64"/>
      <c r="E22" s="4" t="s">
        <v>2</v>
      </c>
      <c r="F22" s="4" t="s">
        <v>3</v>
      </c>
      <c r="G22" s="4" t="s">
        <v>4</v>
      </c>
      <c r="H22" s="4" t="s">
        <v>54</v>
      </c>
    </row>
    <row r="23" spans="1:8" s="27" customFormat="1" ht="19.5" customHeight="1" thickBot="1" x14ac:dyDescent="0.45">
      <c r="A23" s="9" t="s">
        <v>21</v>
      </c>
      <c r="B23" s="66"/>
      <c r="C23" s="67"/>
      <c r="D23" s="68"/>
      <c r="E23" s="6"/>
      <c r="F23" s="6"/>
      <c r="G23" s="6"/>
      <c r="H23" s="6"/>
    </row>
    <row r="24" spans="1:8" s="27" customFormat="1" ht="19.5" customHeight="1" thickBot="1" x14ac:dyDescent="0.45">
      <c r="A24" s="14" t="s">
        <v>29</v>
      </c>
      <c r="B24" s="14" t="s">
        <v>38</v>
      </c>
      <c r="C24" s="49"/>
      <c r="D24" s="39" t="s">
        <v>36</v>
      </c>
      <c r="E24" s="15">
        <f>E16*$C$24/100</f>
        <v>0</v>
      </c>
      <c r="F24" s="15">
        <f t="shared" ref="F24:H24" si="1">F16*$C$24/100</f>
        <v>0</v>
      </c>
      <c r="G24" s="15">
        <f t="shared" si="1"/>
        <v>0</v>
      </c>
      <c r="H24" s="15">
        <f t="shared" si="1"/>
        <v>0</v>
      </c>
    </row>
    <row r="25" spans="1:8" s="27" customFormat="1" ht="19.5" customHeight="1" thickBot="1" x14ac:dyDescent="0.45">
      <c r="A25" s="10" t="s">
        <v>22</v>
      </c>
      <c r="B25" s="51"/>
      <c r="C25" s="36"/>
      <c r="D25" s="52"/>
      <c r="E25" s="6"/>
      <c r="F25" s="6"/>
      <c r="G25" s="6"/>
      <c r="H25" s="6"/>
    </row>
    <row r="26" spans="1:8" s="27" customFormat="1" ht="19.5" customHeight="1" thickBot="1" x14ac:dyDescent="0.45">
      <c r="A26" s="17" t="s">
        <v>29</v>
      </c>
      <c r="B26" s="41" t="s">
        <v>37</v>
      </c>
      <c r="C26" s="50"/>
      <c r="D26" s="40" t="s">
        <v>36</v>
      </c>
      <c r="E26" s="15">
        <f>E15*$C$26/100</f>
        <v>0</v>
      </c>
      <c r="F26" s="15">
        <f t="shared" ref="F26:H26" si="2">F15*$C$26/100</f>
        <v>0</v>
      </c>
      <c r="G26" s="15">
        <f t="shared" si="2"/>
        <v>0</v>
      </c>
      <c r="H26" s="15">
        <f t="shared" si="2"/>
        <v>0</v>
      </c>
    </row>
    <row r="27" spans="1:8" s="27" customFormat="1" ht="19.5" customHeight="1" x14ac:dyDescent="0.4">
      <c r="A27" s="19" t="s">
        <v>27</v>
      </c>
      <c r="B27" s="69" t="s">
        <v>31</v>
      </c>
      <c r="C27" s="70"/>
      <c r="D27" s="71"/>
      <c r="E27" s="25">
        <f>ROUND(F27*E15/F15,0)</f>
        <v>19857438</v>
      </c>
      <c r="F27" s="25">
        <v>22063820</v>
      </c>
      <c r="G27" s="25">
        <v>22063820</v>
      </c>
      <c r="H27" s="25">
        <f>F27-E27</f>
        <v>2206382</v>
      </c>
    </row>
    <row r="28" spans="1:8" s="27" customFormat="1" ht="19.5" customHeight="1" x14ac:dyDescent="0.4">
      <c r="A28" s="21" t="s">
        <v>28</v>
      </c>
      <c r="B28" s="72" t="s">
        <v>30</v>
      </c>
      <c r="C28" s="73"/>
      <c r="D28" s="74"/>
      <c r="E28" s="16">
        <f>E15*0.2815</f>
        <v>149476500</v>
      </c>
      <c r="F28" s="16">
        <f t="shared" ref="F28:H28" si="3">F15*0.2815</f>
        <v>166084999.99999997</v>
      </c>
      <c r="G28" s="16">
        <f t="shared" si="3"/>
        <v>166084999.99999997</v>
      </c>
      <c r="H28" s="16">
        <f t="shared" si="3"/>
        <v>16608499.999999998</v>
      </c>
    </row>
    <row r="29" spans="1:8" s="27" customFormat="1" ht="19.5" customHeight="1" thickBot="1" x14ac:dyDescent="0.45">
      <c r="A29" s="10" t="s">
        <v>57</v>
      </c>
      <c r="B29" s="53"/>
      <c r="C29" s="57"/>
      <c r="D29" s="38"/>
      <c r="E29" s="7"/>
      <c r="F29" s="7"/>
      <c r="G29" s="7"/>
      <c r="H29" s="7"/>
    </row>
    <row r="30" spans="1:8" s="27" customFormat="1" ht="19.5" customHeight="1" thickBot="1" x14ac:dyDescent="0.45">
      <c r="A30" s="54" t="s">
        <v>29</v>
      </c>
      <c r="B30" s="53" t="s">
        <v>37</v>
      </c>
      <c r="C30" s="50"/>
      <c r="D30" s="38" t="s">
        <v>36</v>
      </c>
      <c r="E30" s="7">
        <f>E15*$C$30/100</f>
        <v>0</v>
      </c>
      <c r="F30" s="7">
        <f t="shared" ref="F30:H30" si="4">F15*$C$30/100</f>
        <v>0</v>
      </c>
      <c r="G30" s="7">
        <f t="shared" si="4"/>
        <v>0</v>
      </c>
      <c r="H30" s="7">
        <f t="shared" si="4"/>
        <v>0</v>
      </c>
    </row>
    <row r="31" spans="1:8" s="27" customFormat="1" ht="19.5" customHeight="1" thickBot="1" x14ac:dyDescent="0.45">
      <c r="A31" s="11" t="s">
        <v>23</v>
      </c>
      <c r="B31" s="55"/>
      <c r="C31" s="36"/>
      <c r="D31" s="56"/>
      <c r="E31" s="7"/>
      <c r="F31" s="5"/>
      <c r="G31" s="5"/>
      <c r="H31" s="5"/>
    </row>
    <row r="32" spans="1:8" s="27" customFormat="1" ht="19.5" customHeight="1" thickBot="1" x14ac:dyDescent="0.45">
      <c r="A32" s="17" t="s">
        <v>29</v>
      </c>
      <c r="B32" s="41" t="s">
        <v>41</v>
      </c>
      <c r="C32" s="48"/>
      <c r="D32" s="40" t="s">
        <v>39</v>
      </c>
      <c r="E32" s="18">
        <f>SUM(E17:E18)*$C$32</f>
        <v>0</v>
      </c>
      <c r="F32" s="18">
        <f t="shared" ref="F32:H32" si="5">SUM(F17:F18)*$C$32</f>
        <v>0</v>
      </c>
      <c r="G32" s="18">
        <f t="shared" si="5"/>
        <v>0</v>
      </c>
      <c r="H32" s="18">
        <f t="shared" si="5"/>
        <v>0</v>
      </c>
    </row>
    <row r="33" spans="1:8" s="27" customFormat="1" ht="19.5" customHeight="1" x14ac:dyDescent="0.4">
      <c r="A33" s="19" t="s">
        <v>32</v>
      </c>
      <c r="B33" s="90" t="s">
        <v>15</v>
      </c>
      <c r="C33" s="70"/>
      <c r="D33" s="91"/>
      <c r="E33" s="20">
        <f>E17*94</f>
        <v>370172</v>
      </c>
      <c r="F33" s="20">
        <f t="shared" ref="F33:H33" si="6">F17*94</f>
        <v>415950</v>
      </c>
      <c r="G33" s="20">
        <f t="shared" si="6"/>
        <v>415950</v>
      </c>
      <c r="H33" s="20">
        <f t="shared" si="6"/>
        <v>45778</v>
      </c>
    </row>
    <row r="34" spans="1:8" s="27" customFormat="1" ht="19.5" customHeight="1" x14ac:dyDescent="0.4">
      <c r="A34" s="21" t="s">
        <v>33</v>
      </c>
      <c r="B34" s="72" t="s">
        <v>17</v>
      </c>
      <c r="C34" s="73"/>
      <c r="D34" s="74"/>
      <c r="E34" s="22">
        <f>E18*84</f>
        <v>1895712</v>
      </c>
      <c r="F34" s="22">
        <f t="shared" ref="F34:H34" si="7">F18*84</f>
        <v>2106300</v>
      </c>
      <c r="G34" s="22">
        <f t="shared" si="7"/>
        <v>2106300</v>
      </c>
      <c r="H34" s="22">
        <f t="shared" si="7"/>
        <v>210588</v>
      </c>
    </row>
    <row r="35" spans="1:8" s="27" customFormat="1" ht="19.5" customHeight="1" thickBot="1" x14ac:dyDescent="0.45">
      <c r="A35" s="5" t="s">
        <v>24</v>
      </c>
      <c r="B35" s="87"/>
      <c r="C35" s="92"/>
      <c r="D35" s="89"/>
      <c r="E35" s="5"/>
      <c r="F35" s="5"/>
      <c r="G35" s="5"/>
      <c r="H35" s="5"/>
    </row>
    <row r="36" spans="1:8" s="27" customFormat="1" ht="19.5" customHeight="1" thickBot="1" x14ac:dyDescent="0.45">
      <c r="A36" s="17" t="s">
        <v>29</v>
      </c>
      <c r="B36" s="41" t="s">
        <v>40</v>
      </c>
      <c r="C36" s="48"/>
      <c r="D36" s="40" t="s">
        <v>39</v>
      </c>
      <c r="E36" s="18">
        <f>E19*$C$36</f>
        <v>0</v>
      </c>
      <c r="F36" s="18">
        <f t="shared" ref="F36:H36" si="8">F19*$C$36</f>
        <v>0</v>
      </c>
      <c r="G36" s="18">
        <f t="shared" si="8"/>
        <v>0</v>
      </c>
      <c r="H36" s="18">
        <f t="shared" si="8"/>
        <v>0</v>
      </c>
    </row>
    <row r="37" spans="1:8" s="27" customFormat="1" ht="19.5" customHeight="1" thickBot="1" x14ac:dyDescent="0.45">
      <c r="A37" s="23" t="s">
        <v>34</v>
      </c>
      <c r="B37" s="93" t="s">
        <v>18</v>
      </c>
      <c r="C37" s="94"/>
      <c r="D37" s="95"/>
      <c r="E37" s="24">
        <f>E19*84</f>
        <v>334572</v>
      </c>
      <c r="F37" s="24">
        <f t="shared" ref="F37:H37" si="9">F19*84</f>
        <v>371700</v>
      </c>
      <c r="G37" s="24">
        <f t="shared" si="9"/>
        <v>371700</v>
      </c>
      <c r="H37" s="24">
        <f t="shared" si="9"/>
        <v>37128</v>
      </c>
    </row>
    <row r="38" spans="1:8" s="27" customFormat="1" ht="19.5" customHeight="1" thickTop="1" x14ac:dyDescent="0.4">
      <c r="A38" s="96" t="s">
        <v>12</v>
      </c>
      <c r="B38" s="97"/>
      <c r="C38" s="97"/>
      <c r="D38" s="98"/>
      <c r="E38" s="12">
        <f>SUM(E23:E37)</f>
        <v>171934394</v>
      </c>
      <c r="F38" s="12">
        <f>SUM(F23:F37)</f>
        <v>191042769.99999997</v>
      </c>
      <c r="G38" s="12">
        <f>SUM(G23:G37)</f>
        <v>191042769.99999997</v>
      </c>
      <c r="H38" s="12">
        <f>SUM(H23:H37)</f>
        <v>19108376</v>
      </c>
    </row>
    <row r="39" spans="1:8" s="27" customFormat="1" ht="19.5" customHeight="1" x14ac:dyDescent="0.4">
      <c r="A39" s="87" t="s">
        <v>56</v>
      </c>
      <c r="B39" s="88"/>
      <c r="C39" s="88"/>
      <c r="D39" s="89"/>
      <c r="E39" s="7">
        <f>ROUNDDOWN(SUM(E24,E26:E27,E30,E32,E36)*0.1,0)</f>
        <v>1985743</v>
      </c>
      <c r="F39" s="7">
        <f t="shared" ref="F39:H39" si="10">ROUNDDOWN(SUM(F24,F26:F27,F30,F32,F36)*0.1,0)</f>
        <v>2206382</v>
      </c>
      <c r="G39" s="7">
        <f t="shared" si="10"/>
        <v>2206382</v>
      </c>
      <c r="H39" s="7">
        <f t="shared" si="10"/>
        <v>220638</v>
      </c>
    </row>
    <row r="40" spans="1:8" s="27" customFormat="1" ht="19.5" customHeight="1" x14ac:dyDescent="0.4">
      <c r="A40" s="87" t="s">
        <v>25</v>
      </c>
      <c r="B40" s="88"/>
      <c r="C40" s="88"/>
      <c r="D40" s="89"/>
      <c r="E40" s="7">
        <f>ROUNDUP(SUM(E38:E39),-3)</f>
        <v>173921000</v>
      </c>
      <c r="F40" s="7">
        <f>ROUNDUP(SUM(F38:F39),-3)</f>
        <v>193250000</v>
      </c>
      <c r="G40" s="7">
        <f t="shared" ref="G40:H40" si="11">ROUNDUP(SUM(G38:G39),-3)</f>
        <v>193250000</v>
      </c>
      <c r="H40" s="7">
        <f t="shared" si="11"/>
        <v>19330000</v>
      </c>
    </row>
  </sheetData>
  <mergeCells count="26">
    <mergeCell ref="A39:D39"/>
    <mergeCell ref="A40:D40"/>
    <mergeCell ref="B33:D33"/>
    <mergeCell ref="B34:D34"/>
    <mergeCell ref="B35:D35"/>
    <mergeCell ref="B37:D37"/>
    <mergeCell ref="A38:D38"/>
    <mergeCell ref="B23:D23"/>
    <mergeCell ref="B27:D27"/>
    <mergeCell ref="B28:D28"/>
    <mergeCell ref="B19:D19"/>
    <mergeCell ref="B10:H10"/>
    <mergeCell ref="G11:H11"/>
    <mergeCell ref="B11:E11"/>
    <mergeCell ref="B14:D14"/>
    <mergeCell ref="B15:D15"/>
    <mergeCell ref="B16:D16"/>
    <mergeCell ref="B17:D17"/>
    <mergeCell ref="B18:D18"/>
    <mergeCell ref="F6:H6"/>
    <mergeCell ref="F7:H7"/>
    <mergeCell ref="F8:H8"/>
    <mergeCell ref="A2:H2"/>
    <mergeCell ref="B22:D22"/>
    <mergeCell ref="G3:H3"/>
    <mergeCell ref="D5:E5"/>
  </mergeCells>
  <phoneticPr fontId="2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2023-05-10T05:25:44Z</dcterms:modified>
</cp:coreProperties>
</file>